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4-Abril\"/>
    </mc:Choice>
  </mc:AlternateContent>
  <bookViews>
    <workbookView xWindow="0" yWindow="0" windowWidth="2370" windowHeight="0"/>
  </bookViews>
  <sheets>
    <sheet name="ESTADO DE SITUACIÓN FINANCIER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Q36" i="1"/>
  <c r="R36" i="1" s="1"/>
  <c r="O35" i="1"/>
  <c r="C35" i="1"/>
  <c r="E30" i="1"/>
  <c r="E32" i="1" s="1"/>
  <c r="E40" i="1" s="1"/>
  <c r="C29" i="1"/>
  <c r="C30" i="1" s="1"/>
  <c r="C32" i="1" s="1"/>
  <c r="C40" i="1" s="1"/>
  <c r="C28" i="1"/>
  <c r="E22" i="1"/>
  <c r="C21" i="1"/>
  <c r="C22" i="1" s="1"/>
  <c r="C20" i="1"/>
  <c r="J20" i="1" s="1"/>
  <c r="E17" i="1"/>
  <c r="E24" i="1" s="1"/>
  <c r="C15" i="1"/>
  <c r="C17" i="1" s="1"/>
  <c r="C14" i="1"/>
  <c r="C13" i="1"/>
  <c r="C12" i="1"/>
  <c r="C11" i="1"/>
  <c r="C24" i="1" l="1"/>
  <c r="J17" i="1"/>
  <c r="Q37" i="1"/>
</calcChain>
</file>

<file path=xl/sharedStrings.xml><?xml version="1.0" encoding="utf-8"?>
<sst xmlns="http://schemas.openxmlformats.org/spreadsheetml/2006/main" count="42" uniqueCount="42">
  <si>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</si>
  <si>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</si>
  <si>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</si>
  <si>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</si>
  <si>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</si>
  <si>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</si>
  <si>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</si>
  <si>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</si>
  <si>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</si>
  <si>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</si>
  <si>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</si>
  <si>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</si>
  <si>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</si>
  <si>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</si>
  <si>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</si>
  <si>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</si>
  <si>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</si>
  <si>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</si>
  <si>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</si>
  <si>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</si>
  <si>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</si>
  <si>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</si>
  <si>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</si>
  <si>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</si>
  <si>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Contadora</t>
  </si>
  <si>
    <t>Adm. Financiero</t>
  </si>
  <si>
    <t xml:space="preserve">     Directora Ejecutiva</t>
  </si>
  <si>
    <t>Rafael Toribio</t>
  </si>
  <si>
    <t>Presidente</t>
  </si>
  <si>
    <t xml:space="preserve">                                                                                                                         </t>
  </si>
  <si>
    <t>Efectivo y equivalente de efectivo (Nota 1)</t>
  </si>
  <si>
    <t>Inversiones en Certificados Financieros (Nota 2)</t>
  </si>
  <si>
    <t>Cuentas por cobrar a corto plazo (Nota 3)</t>
  </si>
  <si>
    <t>Inventarios (Nota 4)</t>
  </si>
  <si>
    <t>Pagos Anticipados (Nota 5)</t>
  </si>
  <si>
    <t>Propiedad, planta y equipos neto (Nota 6)</t>
  </si>
  <si>
    <t>Activos intangibles (Nota 7)</t>
  </si>
  <si>
    <t>Cuentas por pagar a corto plazo (Nota 8)</t>
  </si>
  <si>
    <t>Retenciones y acumulaciones por pagar (Nota 9)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</si>
  <si>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</si>
  <si>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 18  son parte integral de estos Estados Financieros</t>
  </si>
  <si>
    <t>Al 30 de Abril del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</si>
</sst>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43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4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43" fontId="7" fillId="0" borderId="1" xfId="0" applyNumberFormat="1" applyFont="1" applyBorder="1"/>
    <xf numFmtId="0" fontId="7" fillId="2" borderId="0" xfId="0" applyFont="1" applyFill="1"/>
    <xf numFmtId="164" fontId="0" fillId="0" borderId="0" xfId="0" applyNumberFormat="1"/>
    <xf numFmtId="0" fontId="6" fillId="0" borderId="0" xfId="0" applyFont="1" applyAlignment="1">
      <alignment vertical="center"/>
    </xf>
    <xf numFmtId="43" fontId="6" fillId="0" borderId="3" xfId="0" applyNumberFormat="1" applyFont="1" applyBorder="1"/>
    <xf numFmtId="0" fontId="8" fillId="0" borderId="0" xfId="0" applyFont="1"/>
    <xf numFmtId="2" fontId="0" fillId="0" borderId="0" xfId="0" applyNumberFormat="1"/>
    <xf numFmtId="43" fontId="6" fillId="0" borderId="0" xfId="0" applyNumberFormat="1" applyFont="1"/>
    <xf numFmtId="0" fontId="9" fillId="0" borderId="0" xfId="0" applyFont="1"/>
    <xf numFmtId="164" fontId="7" fillId="0" borderId="0" xfId="0" applyNumberFormat="1" applyFont="1"/>
    <xf numFmtId="164" fontId="7" fillId="0" borderId="0" xfId="0" applyNumberFormat="1" applyFont="1" applyBorder="1"/>
    <xf numFmtId="164" fontId="0" fillId="2" borderId="0" xfId="0" applyNumberFormat="1" applyFill="1"/>
    <xf numFmtId="0" fontId="0" fillId="2" borderId="0" xfId="0" applyFill="1"/>
    <xf numFmtId="164" fontId="5" fillId="0" borderId="0" xfId="0" applyNumberFormat="1" applyFont="1"/>
    <xf numFmtId="164" fontId="7" fillId="0" borderId="0" xfId="2" applyNumberFormat="1" applyFont="1"/>
    <xf numFmtId="164" fontId="4" fillId="0" borderId="0" xfId="2" applyNumberFormat="1" applyFont="1"/>
    <xf numFmtId="164" fontId="4" fillId="0" borderId="0" xfId="2" applyNumberFormat="1" applyFont="1" applyBorder="1"/>
    <xf numFmtId="164" fontId="0" fillId="0" borderId="0" xfId="2" applyNumberFormat="1" applyFont="1"/>
    <xf numFmtId="164" fontId="0" fillId="0" borderId="0" xfId="2" applyNumberFormat="1" applyFont="1" applyBorder="1"/>
    <xf numFmtId="43" fontId="0" fillId="0" borderId="0" xfId="2" applyFont="1"/>
    <xf numFmtId="164" fontId="6" fillId="0" borderId="0" xfId="2" applyNumberFormat="1" applyFont="1" applyBorder="1" applyAlignment="1">
      <alignment horizontal="center" wrapText="1"/>
    </xf>
    <xf numFmtId="164" fontId="6" fillId="0" borderId="0" xfId="2" applyNumberFormat="1" applyFont="1" applyAlignment="1">
      <alignment horizontal="center" wrapText="1"/>
    </xf>
    <xf numFmtId="49" fontId="6" fillId="0" borderId="0" xfId="2" applyNumberFormat="1" applyFont="1" applyAlignment="1">
      <alignment horizontal="center" wrapText="1"/>
    </xf>
    <xf numFmtId="164" fontId="7" fillId="0" borderId="0" xfId="2" applyNumberFormat="1" applyFont="1" applyAlignment="1">
      <alignment wrapText="1"/>
    </xf>
    <xf numFmtId="164" fontId="7" fillId="0" borderId="0" xfId="2" applyNumberFormat="1" applyFont="1" applyBorder="1" applyAlignment="1">
      <alignment wrapText="1"/>
    </xf>
    <xf numFmtId="164" fontId="6" fillId="0" borderId="0" xfId="2" applyNumberFormat="1" applyFont="1" applyAlignment="1">
      <alignment wrapText="1"/>
    </xf>
    <xf numFmtId="164" fontId="7" fillId="0" borderId="0" xfId="2" applyNumberFormat="1" applyFont="1" applyBorder="1"/>
    <xf numFmtId="164" fontId="7" fillId="2" borderId="0" xfId="2" applyNumberFormat="1" applyFont="1" applyFill="1"/>
    <xf numFmtId="164" fontId="7" fillId="2" borderId="0" xfId="2" applyNumberFormat="1" applyFont="1" applyFill="1" applyBorder="1"/>
    <xf numFmtId="164" fontId="6" fillId="0" borderId="2" xfId="2" applyNumberFormat="1" applyFont="1" applyBorder="1"/>
    <xf numFmtId="164" fontId="6" fillId="0" borderId="0" xfId="2" applyNumberFormat="1" applyFont="1" applyBorder="1"/>
    <xf numFmtId="164" fontId="7" fillId="2" borderId="1" xfId="2" applyNumberFormat="1" applyFont="1" applyFill="1" applyBorder="1"/>
    <xf numFmtId="164" fontId="7" fillId="0" borderId="1" xfId="2" applyNumberFormat="1" applyFont="1" applyBorder="1"/>
    <xf numFmtId="43" fontId="0" fillId="2" borderId="0" xfId="2" applyFont="1" applyFill="1"/>
    <xf numFmtId="164" fontId="6" fillId="0" borderId="5" xfId="2" applyNumberFormat="1" applyFont="1" applyBorder="1"/>
    <xf numFmtId="164" fontId="6" fillId="0" borderId="3" xfId="2" applyNumberFormat="1" applyFont="1" applyBorder="1"/>
    <xf numFmtId="164" fontId="6" fillId="0" borderId="0" xfId="2" applyNumberFormat="1" applyFont="1"/>
    <xf numFmtId="164" fontId="6" fillId="2" borderId="3" xfId="2" applyNumberFormat="1" applyFont="1" applyFill="1" applyBorder="1"/>
    <xf numFmtId="164" fontId="6" fillId="0" borderId="4" xfId="2" applyNumberFormat="1" applyFont="1" applyBorder="1"/>
    <xf numFmtId="164" fontId="10" fillId="0" borderId="0" xfId="2" applyNumberFormat="1" applyFont="1"/>
    <xf numFmtId="164" fontId="9" fillId="0" borderId="0" xfId="2" applyNumberFormat="1" applyFont="1"/>
    <xf numFmtId="0" fontId="6" fillId="0" borderId="0" xfId="2" applyNumberFormat="1" applyFont="1" applyAlignment="1">
      <alignment horizontal="right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4-Estados%20Financieros%2004-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3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6">
          <cell r="C26">
            <v>1422135.2100000028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16183798.949999999</v>
          </cell>
        </row>
      </sheetData>
      <sheetData sheetId="10">
        <row r="27">
          <cell r="G27">
            <v>33078639.079999998</v>
          </cell>
        </row>
      </sheetData>
      <sheetData sheetId="11">
        <row r="13">
          <cell r="F13">
            <v>16999.07</v>
          </cell>
        </row>
      </sheetData>
      <sheetData sheetId="12"/>
      <sheetData sheetId="13">
        <row r="11">
          <cell r="F11">
            <v>134390.19</v>
          </cell>
        </row>
      </sheetData>
      <sheetData sheetId="14">
        <row r="61">
          <cell r="D61">
            <v>1257466.5769999998</v>
          </cell>
        </row>
      </sheetData>
      <sheetData sheetId="15">
        <row r="23">
          <cell r="G23">
            <v>1600458.5</v>
          </cell>
        </row>
      </sheetData>
      <sheetData sheetId="16">
        <row r="23">
          <cell r="G23">
            <v>67091.78</v>
          </cell>
        </row>
      </sheetData>
      <sheetData sheetId="17">
        <row r="13">
          <cell r="F13">
            <v>667956.1</v>
          </cell>
        </row>
      </sheetData>
      <sheetData sheetId="18">
        <row r="17">
          <cell r="F17">
            <v>433775.39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zoomScaleNormal="100" workbookViewId="0">
      <selection activeCell="C46" sqref="C46"/>
    </sheetView>
  </sheetViews>
  <sheetFormatPr baseColWidth="10" defaultColWidth="11.42578125" defaultRowHeight="15" x14ac:dyDescent="0.25"/>
  <cols>
    <col min="1" max="1" width="2.140625" customWidth="1"/>
    <col min="2" max="2" width="61" customWidth="1"/>
    <col min="3" max="3" width="30" style="27" customWidth="1"/>
    <col min="4" max="4" width="3.42578125" style="28" customWidth="1"/>
    <col min="5" max="5" width="28" style="2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3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4" ht="15.75" x14ac:dyDescent="0.25">
      <c r="A1" s="54" t="s">
        <v>5</v>
      </c>
      <c r="B1" s="54"/>
      <c r="C1" s="54"/>
      <c r="D1" s="54"/>
      <c r="E1" s="54"/>
      <c r="F1" s="54"/>
      <c r="G1" s="54"/>
      <c r="H1" s="54"/>
    </row>
    <row r="2" spans="1:14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5"/>
      <c r="J2" s="55"/>
      <c r="K2" s="55"/>
      <c r="L2" s="55"/>
      <c r="M2" s="55"/>
      <c r="N2" s="55"/>
    </row>
    <row r="3" spans="1:14" ht="15.75" x14ac:dyDescent="0.25">
      <c r="A3" s="54" t="s">
        <v>41</v>
      </c>
      <c r="B3" s="54"/>
      <c r="C3" s="54"/>
      <c r="D3" s="54"/>
      <c r="E3" s="54"/>
      <c r="F3" s="54"/>
      <c r="G3" s="54"/>
      <c r="H3" s="54"/>
      <c r="I3" s="55"/>
      <c r="J3" s="55"/>
      <c r="K3" s="55"/>
      <c r="L3" s="55"/>
      <c r="M3" s="55"/>
      <c r="N3" s="55"/>
    </row>
    <row r="4" spans="1:14" ht="15.75" x14ac:dyDescent="0.25">
      <c r="A4" s="54" t="s">
        <v>6</v>
      </c>
      <c r="B4" s="54"/>
      <c r="C4" s="54"/>
      <c r="D4" s="54"/>
      <c r="E4" s="54"/>
      <c r="F4" s="1"/>
      <c r="G4" s="1"/>
      <c r="H4" s="1"/>
      <c r="I4" s="55"/>
      <c r="J4" s="55"/>
      <c r="K4" s="55"/>
      <c r="L4" s="55"/>
      <c r="M4" s="55"/>
      <c r="N4" s="55"/>
    </row>
    <row r="5" spans="1:14" x14ac:dyDescent="0.25">
      <c r="A5" s="2"/>
      <c r="B5" s="2"/>
      <c r="C5" s="25"/>
      <c r="D5" s="26"/>
      <c r="E5" s="25"/>
      <c r="F5" s="2"/>
      <c r="G5" s="2"/>
      <c r="H5" s="2"/>
    </row>
    <row r="6" spans="1:14" x14ac:dyDescent="0.25">
      <c r="A6" s="2"/>
      <c r="B6" s="3"/>
      <c r="C6" s="25"/>
      <c r="D6" s="26"/>
      <c r="E6" s="25"/>
      <c r="F6" s="2"/>
      <c r="G6" s="2"/>
      <c r="H6" s="2"/>
    </row>
    <row r="7" spans="1:14" x14ac:dyDescent="0.25">
      <c r="E7" s="29"/>
      <c r="F7" s="4"/>
      <c r="G7" s="4"/>
      <c r="H7" s="4"/>
      <c r="I7" s="4"/>
      <c r="J7" s="4"/>
    </row>
    <row r="8" spans="1:14" x14ac:dyDescent="0.25">
      <c r="A8" s="5"/>
      <c r="B8" s="6" t="s">
        <v>1</v>
      </c>
      <c r="C8" s="51">
        <v>2024</v>
      </c>
      <c r="D8" s="30"/>
      <c r="E8" s="51">
        <v>2023</v>
      </c>
      <c r="F8" s="7"/>
      <c r="G8" s="7"/>
      <c r="H8" s="7"/>
      <c r="I8" s="7"/>
      <c r="J8" s="7"/>
      <c r="K8" s="8"/>
    </row>
    <row r="9" spans="1:14" ht="20.25" customHeight="1" x14ac:dyDescent="0.25">
      <c r="A9" s="5"/>
      <c r="B9" s="6" t="s">
        <v>7</v>
      </c>
      <c r="C9" s="31"/>
      <c r="D9" s="30"/>
      <c r="E9" s="32"/>
      <c r="F9" s="7"/>
      <c r="G9" s="7"/>
      <c r="H9" s="7"/>
      <c r="I9" s="7"/>
      <c r="J9" s="7"/>
      <c r="K9" s="8"/>
    </row>
    <row r="10" spans="1:14" ht="15.75" customHeight="1" x14ac:dyDescent="0.25">
      <c r="A10" s="5"/>
      <c r="B10" s="6"/>
      <c r="C10" s="33"/>
      <c r="D10" s="34"/>
      <c r="E10" s="35"/>
      <c r="F10" s="7"/>
      <c r="G10" s="7"/>
      <c r="H10" s="7"/>
      <c r="I10" s="7"/>
      <c r="J10" s="7"/>
      <c r="K10" s="8"/>
    </row>
    <row r="11" spans="1:14" ht="18" customHeight="1" x14ac:dyDescent="0.25">
      <c r="A11" s="5"/>
      <c r="B11" s="9" t="s">
        <v>30</v>
      </c>
      <c r="C11" s="36">
        <f>+'[1]Nota de Disponibilid'!F16</f>
        <v>16183798.949999999</v>
      </c>
      <c r="D11" s="36"/>
      <c r="E11" s="24">
        <v>16670725</v>
      </c>
      <c r="F11" s="10"/>
      <c r="G11" s="7"/>
      <c r="H11" s="10"/>
      <c r="I11" s="7"/>
      <c r="J11" s="7"/>
      <c r="K11" s="8"/>
      <c r="M11" s="4"/>
    </row>
    <row r="12" spans="1:14" x14ac:dyDescent="0.25">
      <c r="A12" s="5"/>
      <c r="B12" s="9" t="s">
        <v>31</v>
      </c>
      <c r="C12" s="36">
        <f>+[1]Inversiones!G27</f>
        <v>33078639.079999998</v>
      </c>
      <c r="D12" s="8"/>
      <c r="E12" s="24">
        <v>32092185</v>
      </c>
      <c r="F12" s="8"/>
      <c r="G12" s="7"/>
      <c r="H12" s="7"/>
      <c r="I12" s="7"/>
      <c r="J12" s="7"/>
      <c r="K12" s="8"/>
    </row>
    <row r="13" spans="1:14" ht="18" customHeight="1" x14ac:dyDescent="0.25">
      <c r="A13" s="5"/>
      <c r="B13" s="11" t="s">
        <v>32</v>
      </c>
      <c r="C13" s="37">
        <f>'[1]CXC Empleados'!F13</f>
        <v>16999.07</v>
      </c>
      <c r="D13" s="38"/>
      <c r="E13" s="37">
        <v>16999</v>
      </c>
      <c r="F13" s="7"/>
      <c r="G13" s="7"/>
      <c r="H13" s="7"/>
      <c r="I13" s="7"/>
      <c r="J13" s="7"/>
      <c r="K13" s="8"/>
      <c r="M13" s="4"/>
      <c r="N13" s="29"/>
    </row>
    <row r="14" spans="1:14" ht="19.5" customHeight="1" x14ac:dyDescent="0.25">
      <c r="A14" s="5"/>
      <c r="B14" s="11" t="s">
        <v>33</v>
      </c>
      <c r="C14" s="37">
        <f>+'[1]Inventario '!F11</f>
        <v>134390.19</v>
      </c>
      <c r="D14" s="38"/>
      <c r="E14" s="37">
        <v>74078</v>
      </c>
      <c r="F14" s="7"/>
      <c r="G14" s="7"/>
      <c r="H14" s="7"/>
      <c r="I14" s="7"/>
      <c r="J14" s="7"/>
      <c r="K14" s="8"/>
      <c r="M14" s="4"/>
      <c r="N14" s="29"/>
    </row>
    <row r="15" spans="1:14" ht="18" customHeight="1" x14ac:dyDescent="0.25">
      <c r="A15" s="5"/>
      <c r="B15" s="9" t="s">
        <v>34</v>
      </c>
      <c r="C15" s="37">
        <f>'[1]Pagos por adelantado'!D61</f>
        <v>1257466.5769999998</v>
      </c>
      <c r="D15" s="36"/>
      <c r="E15" s="24">
        <v>1235616</v>
      </c>
      <c r="F15" s="7"/>
      <c r="G15" s="7"/>
      <c r="H15" s="7"/>
      <c r="I15" s="7"/>
      <c r="J15" s="7"/>
      <c r="K15" s="8"/>
      <c r="M15" s="12"/>
    </row>
    <row r="16" spans="1:14" hidden="1" x14ac:dyDescent="0.25">
      <c r="A16" s="5"/>
      <c r="B16" s="9"/>
      <c r="C16" s="37">
        <v>0</v>
      </c>
      <c r="D16" s="36"/>
      <c r="E16" s="24"/>
      <c r="F16" s="7"/>
      <c r="G16" s="7"/>
      <c r="H16" s="7"/>
      <c r="I16" s="7"/>
      <c r="J16" s="7"/>
      <c r="K16" s="8"/>
      <c r="M16" s="12"/>
    </row>
    <row r="17" spans="1:15" ht="18" customHeight="1" thickBot="1" x14ac:dyDescent="0.3">
      <c r="A17" s="5"/>
      <c r="B17" s="13" t="s">
        <v>8</v>
      </c>
      <c r="C17" s="39">
        <f>C11+C12+C13+C14+C15</f>
        <v>50671293.866999999</v>
      </c>
      <c r="D17" s="40"/>
      <c r="E17" s="39">
        <f>SUM(E11:E16)</f>
        <v>50089603</v>
      </c>
      <c r="F17" s="14"/>
      <c r="G17" s="17"/>
      <c r="H17" s="14"/>
      <c r="I17" s="7"/>
      <c r="J17" s="7">
        <f>C17-24661390.54</f>
        <v>26009903.327</v>
      </c>
      <c r="K17" s="8"/>
      <c r="M17" s="29"/>
    </row>
    <row r="18" spans="1:15" ht="25.5" customHeight="1" thickTop="1" x14ac:dyDescent="0.25">
      <c r="A18" s="5"/>
      <c r="B18" s="15"/>
      <c r="C18" s="36"/>
      <c r="D18" s="36"/>
      <c r="E18" s="24"/>
      <c r="F18" s="7"/>
      <c r="G18" s="7"/>
      <c r="H18" s="7"/>
      <c r="I18" s="7"/>
      <c r="J18" s="7"/>
      <c r="K18" s="8"/>
      <c r="M18" s="4"/>
    </row>
    <row r="19" spans="1:15" ht="20.25" customHeight="1" x14ac:dyDescent="0.25">
      <c r="A19" s="5"/>
      <c r="B19" s="13" t="s">
        <v>9</v>
      </c>
      <c r="C19" s="24"/>
      <c r="D19" s="36"/>
      <c r="E19" s="24"/>
      <c r="F19" s="7"/>
      <c r="G19" s="7"/>
      <c r="H19" s="7"/>
      <c r="I19" s="7"/>
      <c r="J19" s="7"/>
      <c r="K19" s="8"/>
      <c r="N19" s="29"/>
    </row>
    <row r="20" spans="1:15" ht="20.25" customHeight="1" x14ac:dyDescent="0.25">
      <c r="A20" s="5"/>
      <c r="B20" s="9" t="s">
        <v>35</v>
      </c>
      <c r="C20" s="24">
        <f>'[1]Moviliario y Equipo Neto'!G23</f>
        <v>1600458.5</v>
      </c>
      <c r="D20" s="36"/>
      <c r="E20" s="24">
        <v>1997037</v>
      </c>
      <c r="F20" s="7"/>
      <c r="G20" s="7"/>
      <c r="H20" s="7"/>
      <c r="I20" s="7"/>
      <c r="J20" s="7">
        <f>C20-5592718.48</f>
        <v>-3992259.9800000004</v>
      </c>
      <c r="K20" s="8"/>
      <c r="L20" s="21"/>
      <c r="M20" s="12"/>
      <c r="N20" s="29"/>
    </row>
    <row r="21" spans="1:15" ht="17.25" customHeight="1" x14ac:dyDescent="0.25">
      <c r="A21" s="5"/>
      <c r="B21" s="9" t="s">
        <v>36</v>
      </c>
      <c r="C21" s="41">
        <f>'[1]Activos Intangibles'!G23</f>
        <v>67091.78</v>
      </c>
      <c r="D21" s="36"/>
      <c r="E21" s="42">
        <v>90976</v>
      </c>
      <c r="F21" s="7"/>
      <c r="G21" s="7"/>
      <c r="H21" s="7"/>
      <c r="I21" s="7"/>
      <c r="J21" s="7"/>
      <c r="K21" s="8"/>
      <c r="L21" s="43"/>
      <c r="M21" s="12"/>
      <c r="N21" s="29"/>
      <c r="O21" s="12"/>
    </row>
    <row r="22" spans="1:15" x14ac:dyDescent="0.25">
      <c r="A22" s="5"/>
      <c r="B22" s="13" t="s">
        <v>10</v>
      </c>
      <c r="C22" s="44">
        <f>C20+C21+1</f>
        <v>1667551.28</v>
      </c>
      <c r="D22" s="40"/>
      <c r="E22" s="44">
        <f>+E20+E21</f>
        <v>2088013</v>
      </c>
      <c r="F22" s="7"/>
      <c r="G22" s="7"/>
      <c r="H22" s="7"/>
      <c r="I22" s="7"/>
      <c r="J22" s="7"/>
      <c r="K22" s="8"/>
      <c r="L22" s="22"/>
      <c r="M22" s="4"/>
    </row>
    <row r="23" spans="1:15" x14ac:dyDescent="0.25">
      <c r="A23" s="5"/>
      <c r="B23" s="15"/>
      <c r="C23" s="24"/>
      <c r="D23" s="36"/>
      <c r="E23" s="24"/>
      <c r="F23" s="7"/>
      <c r="G23" s="7"/>
      <c r="H23" s="7"/>
      <c r="I23" s="7"/>
      <c r="J23" s="7"/>
      <c r="K23" s="8"/>
      <c r="L23" s="21"/>
      <c r="M23" s="12"/>
    </row>
    <row r="24" spans="1:15" ht="18" customHeight="1" thickBot="1" x14ac:dyDescent="0.3">
      <c r="A24" s="5"/>
      <c r="B24" s="13" t="s">
        <v>11</v>
      </c>
      <c r="C24" s="45">
        <f>C17+C22</f>
        <v>52338845.147</v>
      </c>
      <c r="D24" s="40"/>
      <c r="E24" s="45">
        <f>+E17+E22</f>
        <v>52177616</v>
      </c>
      <c r="F24" s="7"/>
      <c r="G24" s="7"/>
      <c r="H24" s="7"/>
      <c r="I24" s="7"/>
      <c r="J24" s="7"/>
      <c r="K24" s="8"/>
      <c r="M24" s="4"/>
      <c r="N24" s="16"/>
      <c r="O24" s="16"/>
    </row>
    <row r="25" spans="1:15" ht="15.75" thickTop="1" x14ac:dyDescent="0.25">
      <c r="A25" s="5"/>
      <c r="B25" s="15"/>
      <c r="C25" s="24"/>
      <c r="D25" s="36"/>
      <c r="E25" s="24"/>
      <c r="F25" s="7"/>
      <c r="G25" s="7"/>
      <c r="H25" s="7"/>
      <c r="I25" s="7"/>
      <c r="J25" s="7"/>
      <c r="K25" s="7"/>
    </row>
    <row r="26" spans="1:15" x14ac:dyDescent="0.25">
      <c r="A26" s="5"/>
      <c r="B26" s="13" t="s">
        <v>12</v>
      </c>
      <c r="C26" s="24"/>
      <c r="D26" s="36"/>
      <c r="E26" s="46"/>
      <c r="F26" s="7"/>
      <c r="G26" s="7"/>
      <c r="H26" s="7"/>
      <c r="I26" s="7"/>
      <c r="J26" s="7"/>
      <c r="K26" s="8"/>
    </row>
    <row r="27" spans="1:15" x14ac:dyDescent="0.25">
      <c r="A27" s="5"/>
      <c r="B27" s="13" t="s">
        <v>2</v>
      </c>
      <c r="C27" s="24"/>
      <c r="D27" s="36"/>
      <c r="E27" s="46"/>
      <c r="F27" s="7"/>
      <c r="G27" s="7"/>
      <c r="H27" s="7"/>
      <c r="I27" s="7"/>
      <c r="J27" s="7"/>
      <c r="K27" s="8"/>
      <c r="N27" s="2"/>
    </row>
    <row r="28" spans="1:15" x14ac:dyDescent="0.25">
      <c r="A28" s="5"/>
      <c r="B28" s="9" t="s">
        <v>37</v>
      </c>
      <c r="C28" s="24">
        <f>+'[1]Nota CxP'!F13</f>
        <v>667956.1</v>
      </c>
      <c r="D28" s="36"/>
      <c r="E28" s="24">
        <v>995755</v>
      </c>
      <c r="F28" s="7"/>
      <c r="G28" s="7"/>
      <c r="H28" s="7"/>
      <c r="I28" s="7"/>
      <c r="J28" s="7"/>
      <c r="K28" s="8"/>
    </row>
    <row r="29" spans="1:15" x14ac:dyDescent="0.25">
      <c r="A29" s="5"/>
      <c r="B29" s="36" t="s">
        <v>38</v>
      </c>
      <c r="C29" s="24">
        <f>+'[1]Nota Ret. y Acum por P'!F17</f>
        <v>433775.39</v>
      </c>
      <c r="D29" s="36"/>
      <c r="E29" s="24">
        <v>1366882</v>
      </c>
      <c r="F29" s="7"/>
      <c r="G29" s="7"/>
      <c r="H29" s="7"/>
      <c r="I29" s="7"/>
      <c r="J29" s="7"/>
      <c r="K29" s="8"/>
    </row>
    <row r="30" spans="1:15" ht="15.75" customHeight="1" thickBot="1" x14ac:dyDescent="0.3">
      <c r="A30" s="5"/>
      <c r="B30" s="13" t="s">
        <v>13</v>
      </c>
      <c r="C30" s="44">
        <f>C28+C29-0.5</f>
        <v>1101730.99</v>
      </c>
      <c r="D30" s="40"/>
      <c r="E30" s="44">
        <f>SUM(E28:E29)</f>
        <v>2362637</v>
      </c>
      <c r="F30" s="14"/>
      <c r="G30" s="17"/>
      <c r="H30" s="14"/>
      <c r="I30" s="7"/>
      <c r="J30" s="7"/>
      <c r="K30" s="8"/>
    </row>
    <row r="31" spans="1:15" ht="15.75" thickTop="1" x14ac:dyDescent="0.25">
      <c r="A31" s="5"/>
      <c r="B31" s="15"/>
      <c r="C31" s="40"/>
      <c r="D31" s="40"/>
      <c r="E31" s="46"/>
      <c r="F31" s="17"/>
      <c r="G31" s="17"/>
      <c r="H31" s="17"/>
      <c r="I31" s="7"/>
      <c r="J31" s="7"/>
      <c r="K31" s="8"/>
      <c r="N31" s="12"/>
    </row>
    <row r="32" spans="1:15" ht="16.5" customHeight="1" thickBot="1" x14ac:dyDescent="0.3">
      <c r="A32" s="5"/>
      <c r="B32" s="13" t="s">
        <v>14</v>
      </c>
      <c r="C32" s="45">
        <f>+C30</f>
        <v>1101730.99</v>
      </c>
      <c r="D32" s="40"/>
      <c r="E32" s="45">
        <f>+E30</f>
        <v>2362637</v>
      </c>
      <c r="F32" s="17"/>
      <c r="G32" s="17"/>
      <c r="H32" s="17"/>
      <c r="I32" s="7"/>
      <c r="J32" s="7"/>
      <c r="K32" s="7"/>
      <c r="N32" s="12"/>
    </row>
    <row r="33" spans="1:18" ht="10.5" customHeight="1" thickTop="1" x14ac:dyDescent="0.25">
      <c r="A33" s="5"/>
      <c r="B33" s="15"/>
      <c r="C33" s="24"/>
      <c r="D33" s="36"/>
      <c r="E33" s="24"/>
      <c r="F33" s="7"/>
      <c r="G33" s="7"/>
      <c r="H33" s="7"/>
      <c r="I33" s="7"/>
      <c r="J33" s="7"/>
      <c r="K33" s="8"/>
    </row>
    <row r="34" spans="1:18" ht="16.5" customHeight="1" x14ac:dyDescent="0.25">
      <c r="A34" s="5"/>
      <c r="B34" s="13" t="s">
        <v>39</v>
      </c>
      <c r="C34" s="24"/>
      <c r="D34" s="36"/>
      <c r="E34" s="46"/>
      <c r="F34" s="7"/>
      <c r="G34" s="7"/>
      <c r="H34" s="7"/>
      <c r="I34" s="7"/>
      <c r="J34" s="7"/>
      <c r="K34" s="8"/>
      <c r="Q34" s="29">
        <v>5679545</v>
      </c>
    </row>
    <row r="35" spans="1:18" ht="16.5" customHeight="1" x14ac:dyDescent="0.25">
      <c r="B35" s="9" t="s">
        <v>3</v>
      </c>
      <c r="C35" s="24">
        <f>+E35</f>
        <v>5679545.4500000002</v>
      </c>
      <c r="D35" s="36"/>
      <c r="E35" s="24">
        <v>5679545.4500000002</v>
      </c>
      <c r="F35" s="7"/>
      <c r="G35" s="7"/>
      <c r="H35" s="7"/>
      <c r="I35" s="7"/>
      <c r="J35" s="7"/>
      <c r="K35" s="8"/>
      <c r="M35" s="12"/>
      <c r="N35" s="12"/>
      <c r="O35" s="12">
        <f>+M35-N35</f>
        <v>0</v>
      </c>
      <c r="Q35" s="29">
        <v>1848163.06</v>
      </c>
    </row>
    <row r="36" spans="1:18" ht="16.5" customHeight="1" x14ac:dyDescent="0.25">
      <c r="B36" s="9" t="s">
        <v>4</v>
      </c>
      <c r="C36" s="24">
        <v>0</v>
      </c>
      <c r="D36" s="36"/>
      <c r="E36" s="24">
        <v>-61832</v>
      </c>
      <c r="F36" s="7"/>
      <c r="G36" s="7"/>
      <c r="H36" s="7"/>
      <c r="I36" s="7"/>
      <c r="J36" s="7"/>
      <c r="K36" s="8"/>
      <c r="M36" s="12"/>
      <c r="N36" s="12"/>
      <c r="Q36" s="29">
        <f>33057399.22-5679545</f>
        <v>27377854.219999999</v>
      </c>
      <c r="R36" s="4">
        <f>+Q36+Q34</f>
        <v>33057399.219999999</v>
      </c>
    </row>
    <row r="37" spans="1:18" ht="16.5" customHeight="1" x14ac:dyDescent="0.25">
      <c r="A37" s="5"/>
      <c r="B37" s="9" t="s">
        <v>15</v>
      </c>
      <c r="C37" s="36">
        <f>+'[1]Estado de Rendimiento Financier'!C26</f>
        <v>1422135.2100000028</v>
      </c>
      <c r="D37" s="36"/>
      <c r="E37" s="24">
        <v>15167800</v>
      </c>
      <c r="F37" s="7"/>
      <c r="G37" s="7"/>
      <c r="H37" s="7"/>
      <c r="I37" s="7"/>
      <c r="J37" s="7"/>
      <c r="K37" s="8"/>
      <c r="N37" s="12"/>
      <c r="Q37" s="4">
        <f>SUM(Q34:Q36)</f>
        <v>34905562.280000001</v>
      </c>
    </row>
    <row r="38" spans="1:18" ht="16.5" customHeight="1" x14ac:dyDescent="0.25">
      <c r="B38" s="52" t="s">
        <v>16</v>
      </c>
      <c r="C38" s="42">
        <f>E38+E37+E36</f>
        <v>44135434</v>
      </c>
      <c r="D38" s="36"/>
      <c r="E38" s="42">
        <v>29029466</v>
      </c>
      <c r="F38" s="7"/>
      <c r="G38" s="7"/>
      <c r="H38" s="7"/>
      <c r="I38" s="7"/>
      <c r="J38" s="7"/>
      <c r="K38" s="19"/>
      <c r="M38" s="29"/>
      <c r="N38" s="12"/>
    </row>
    <row r="39" spans="1:18" ht="16.5" customHeight="1" x14ac:dyDescent="0.25">
      <c r="B39" s="15"/>
      <c r="C39" s="40"/>
      <c r="D39" s="40"/>
      <c r="E39" s="40"/>
      <c r="F39" s="7"/>
      <c r="G39" s="7"/>
      <c r="H39" s="7"/>
      <c r="I39" s="7"/>
      <c r="J39" s="7"/>
      <c r="K39" s="8"/>
      <c r="M39" s="12"/>
      <c r="N39" s="12"/>
      <c r="O39" s="12"/>
    </row>
    <row r="40" spans="1:18" ht="16.5" customHeight="1" thickBot="1" x14ac:dyDescent="0.3">
      <c r="B40" s="53" t="s">
        <v>17</v>
      </c>
      <c r="C40" s="45">
        <f>C32+C35+C37+C38+C36-0.5</f>
        <v>52338845.150000006</v>
      </c>
      <c r="D40" s="40"/>
      <c r="E40" s="47">
        <f>+E32+E35+E37+E38+E36</f>
        <v>52177616.450000003</v>
      </c>
      <c r="F40" s="7"/>
      <c r="G40" s="7"/>
      <c r="H40" s="7"/>
      <c r="I40" s="7"/>
      <c r="J40" s="7"/>
      <c r="K40" s="19"/>
      <c r="L40" s="23"/>
      <c r="M40" s="12"/>
      <c r="N40" s="12"/>
    </row>
    <row r="41" spans="1:18" ht="16.5" customHeight="1" thickTop="1" x14ac:dyDescent="0.25">
      <c r="B41" s="6"/>
      <c r="C41" s="24"/>
      <c r="D41" s="40"/>
      <c r="E41" s="48"/>
      <c r="F41" s="7"/>
      <c r="G41" s="7"/>
      <c r="H41" s="7"/>
      <c r="I41" s="7"/>
      <c r="J41" s="7"/>
      <c r="K41" s="19"/>
      <c r="L41" s="12"/>
      <c r="M41" s="12"/>
      <c r="N41" s="12"/>
    </row>
    <row r="42" spans="1:18" ht="16.5" customHeight="1" x14ac:dyDescent="0.25">
      <c r="B42" s="6"/>
      <c r="C42" s="49"/>
      <c r="D42" s="36"/>
      <c r="E42" s="36"/>
      <c r="F42" s="7"/>
      <c r="G42" s="7"/>
      <c r="H42" s="7"/>
      <c r="I42" s="7"/>
      <c r="J42" s="7"/>
      <c r="K42" s="19"/>
      <c r="M42" s="4"/>
      <c r="N42" s="12"/>
    </row>
    <row r="43" spans="1:18" x14ac:dyDescent="0.25">
      <c r="B43" s="18" t="s">
        <v>40</v>
      </c>
      <c r="C43" s="50"/>
      <c r="D43" s="36"/>
      <c r="E43" s="24"/>
      <c r="F43" s="7"/>
      <c r="G43" s="7"/>
      <c r="H43" s="7"/>
      <c r="I43" s="7"/>
      <c r="J43" s="7"/>
      <c r="K43" s="8"/>
      <c r="M43" s="29"/>
    </row>
    <row r="44" spans="1:18" x14ac:dyDescent="0.25">
      <c r="B44" s="8"/>
      <c r="C44" s="24"/>
      <c r="D44" s="36"/>
      <c r="E44" s="24"/>
      <c r="F44" s="7"/>
      <c r="G44" s="7"/>
      <c r="H44" s="7"/>
      <c r="I44" s="7"/>
      <c r="J44" s="7"/>
      <c r="K44" s="8"/>
      <c r="M44" s="29"/>
      <c r="N44" s="12"/>
    </row>
    <row r="45" spans="1:18" x14ac:dyDescent="0.25">
      <c r="B45" s="8"/>
      <c r="C45" s="24"/>
      <c r="D45" s="36"/>
      <c r="E45" s="24"/>
      <c r="F45" s="7"/>
      <c r="G45" s="7"/>
      <c r="H45" s="7"/>
      <c r="I45" s="7"/>
      <c r="J45" s="7"/>
      <c r="K45" s="8"/>
      <c r="M45" s="29"/>
      <c r="N45" s="12"/>
    </row>
    <row r="46" spans="1:18" x14ac:dyDescent="0.25">
      <c r="B46" s="8"/>
      <c r="C46" s="24"/>
      <c r="D46" s="36"/>
      <c r="E46" s="24"/>
      <c r="F46" s="7"/>
      <c r="G46" s="7"/>
      <c r="H46" s="7"/>
      <c r="I46" s="7"/>
      <c r="J46" s="7"/>
      <c r="K46" s="8"/>
      <c r="M46" s="29"/>
    </row>
    <row r="47" spans="1:18" x14ac:dyDescent="0.25">
      <c r="F47" s="7"/>
      <c r="G47" s="7"/>
      <c r="H47" s="7"/>
      <c r="I47" s="7"/>
      <c r="J47" s="7"/>
      <c r="K47" s="8"/>
      <c r="M47" s="4"/>
    </row>
    <row r="48" spans="1:18" x14ac:dyDescent="0.25">
      <c r="F48" s="7"/>
      <c r="G48" s="7"/>
      <c r="H48" s="7"/>
      <c r="I48" s="7"/>
      <c r="J48" s="7"/>
      <c r="K48" s="8"/>
      <c r="M48" s="4"/>
      <c r="N48" s="12"/>
    </row>
    <row r="49" spans="2:15" ht="15" customHeight="1" x14ac:dyDescent="0.25">
      <c r="F49" s="8"/>
      <c r="G49" s="8"/>
      <c r="H49" s="8"/>
      <c r="I49" s="8"/>
      <c r="J49" s="8"/>
      <c r="K49" s="8"/>
    </row>
    <row r="50" spans="2:15" ht="15.75" hidden="1" customHeight="1" x14ac:dyDescent="0.25">
      <c r="B50" s="8"/>
      <c r="C50" s="19"/>
      <c r="D50" s="20"/>
      <c r="E50" s="24"/>
      <c r="F50" s="8"/>
      <c r="G50" s="8"/>
      <c r="H50" s="8"/>
      <c r="I50" s="8"/>
      <c r="J50" s="8"/>
      <c r="K50" s="8"/>
      <c r="O50" s="12"/>
    </row>
    <row r="51" spans="2:15" ht="15.75" hidden="1" customHeight="1" x14ac:dyDescent="0.25">
      <c r="B51" s="8" t="s">
        <v>18</v>
      </c>
      <c r="C51" s="19" t="s">
        <v>19</v>
      </c>
      <c r="D51" s="20" t="s">
        <v>20</v>
      </c>
      <c r="E51" s="24"/>
      <c r="F51" s="8"/>
      <c r="G51" s="8"/>
      <c r="H51" s="8"/>
      <c r="I51" s="8"/>
      <c r="J51" s="8"/>
      <c r="K51" s="8"/>
    </row>
    <row r="52" spans="2:15" x14ac:dyDescent="0.25">
      <c r="B52" s="8" t="s">
        <v>21</v>
      </c>
      <c r="C52" s="19" t="s">
        <v>22</v>
      </c>
      <c r="D52" s="20" t="s">
        <v>23</v>
      </c>
      <c r="E52" s="24" t="s">
        <v>27</v>
      </c>
      <c r="F52" s="8"/>
      <c r="G52" s="8"/>
      <c r="H52" s="8"/>
      <c r="I52" s="8"/>
      <c r="J52" s="8"/>
      <c r="K52" s="8"/>
    </row>
    <row r="53" spans="2:15" x14ac:dyDescent="0.25">
      <c r="B53" s="8" t="s">
        <v>24</v>
      </c>
      <c r="C53" s="19" t="s">
        <v>25</v>
      </c>
      <c r="D53" s="20" t="s">
        <v>26</v>
      </c>
      <c r="E53" s="24" t="s">
        <v>28</v>
      </c>
    </row>
    <row r="54" spans="2:15" ht="15.75" hidden="1" customHeight="1" x14ac:dyDescent="0.25">
      <c r="B54" s="3" t="s">
        <v>29</v>
      </c>
    </row>
    <row r="60" spans="2:15" ht="28.5" customHeight="1" x14ac:dyDescent="0.25"/>
    <row r="61" spans="2:15" ht="21" customHeight="1" x14ac:dyDescent="0.25"/>
    <row r="62" spans="2:15" ht="17.25" customHeight="1" x14ac:dyDescent="0.25"/>
    <row r="63" spans="2:15" ht="18.75" customHeight="1" x14ac:dyDescent="0.25"/>
    <row r="64" spans="2:15" ht="18.75" customHeight="1" x14ac:dyDescent="0.25"/>
  </sheetData>
  <mergeCells count="7">
    <mergeCell ref="A4:E4"/>
    <mergeCell ref="I4:N4"/>
    <mergeCell ref="A1:H1"/>
    <mergeCell ref="A2:H2"/>
    <mergeCell ref="I2:N2"/>
    <mergeCell ref="A3:H3"/>
    <mergeCell ref="I3:N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2024-05-08T15:24:55Z</dcterms:modified>
</cp:coreProperties>
</file>